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 tabRatio="857"/>
  </bookViews>
  <sheets>
    <sheet name="Scenario 1 " sheetId="2" r:id="rId1"/>
    <sheet name="Scenario 2" sheetId="3" r:id="rId2"/>
    <sheet name="Comparison" sheetId="4" r:id="rId3"/>
    <sheet name="Sheet1" sheetId="5" r:id="rId4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42" i="5" l="1"/>
  <c r="D41" i="5"/>
  <c r="C33" i="5"/>
  <c r="C35" i="5"/>
  <c r="C22" i="5"/>
  <c r="C20" i="5"/>
  <c r="D15" i="5"/>
  <c r="C15" i="5"/>
  <c r="C7" i="5"/>
  <c r="C8" i="4"/>
  <c r="C4" i="4"/>
  <c r="C3" i="4"/>
  <c r="B4" i="4"/>
  <c r="B3" i="4"/>
  <c r="C12" i="2"/>
  <c r="F5" i="2"/>
  <c r="D12" i="3"/>
  <c r="G4" i="3"/>
  <c r="D11" i="3"/>
  <c r="D10" i="3"/>
  <c r="D9" i="3"/>
  <c r="G8" i="3"/>
  <c r="G7" i="3"/>
  <c r="G6" i="3"/>
  <c r="F3" i="3"/>
  <c r="D8" i="3"/>
  <c r="G5" i="3" s="1"/>
  <c r="C5" i="3"/>
  <c r="C11" i="2"/>
  <c r="F2" i="2"/>
  <c r="E5" i="2"/>
  <c r="C9" i="2"/>
  <c r="B5" i="3" l="1"/>
  <c r="B3" i="3"/>
</calcChain>
</file>

<file path=xl/sharedStrings.xml><?xml version="1.0" encoding="utf-8"?>
<sst xmlns="http://schemas.openxmlformats.org/spreadsheetml/2006/main" count="50" uniqueCount="45">
  <si>
    <t>Answer</t>
  </si>
  <si>
    <t>Amount</t>
  </si>
  <si>
    <t>Period (years)</t>
  </si>
  <si>
    <t>Interes rate</t>
  </si>
  <si>
    <t>FV</t>
  </si>
  <si>
    <t>= PV × (1 + r)n</t>
  </si>
  <si>
    <t xml:space="preserve">Answer- </t>
  </si>
  <si>
    <t>Total Payment</t>
  </si>
  <si>
    <t>Annual Interest Payment-</t>
  </si>
  <si>
    <t xml:space="preserve">Year 5 Payment - </t>
  </si>
  <si>
    <t>Total Payment-</t>
  </si>
  <si>
    <t xml:space="preserve">Interest Paid- </t>
  </si>
  <si>
    <t>Pay all of the interest (8% per year) and principal in one lump sum at the end of 5 years</t>
  </si>
  <si>
    <t>Pay interest at the rate of 8% per year for 4 years and then a final payment of interest and principal at the end of the 5th year;</t>
  </si>
  <si>
    <t>Scenario #1</t>
  </si>
  <si>
    <t>Interest paid</t>
  </si>
  <si>
    <t>Scenario #2</t>
  </si>
  <si>
    <t>Which of the scenarios is the best option?</t>
  </si>
  <si>
    <t>Answer:</t>
  </si>
  <si>
    <t xml:space="preserve">Monthly rate </t>
  </si>
  <si>
    <t>Mnthly payment</t>
  </si>
  <si>
    <t>Principal</t>
  </si>
  <si>
    <t>PMT</t>
  </si>
  <si>
    <t>Payment for 4 years</t>
  </si>
  <si>
    <t xml:space="preserve">Total interest after 4 years </t>
  </si>
  <si>
    <t>balance</t>
  </si>
  <si>
    <t>Interest</t>
  </si>
  <si>
    <t>Total amount</t>
  </si>
  <si>
    <t>pmt</t>
  </si>
  <si>
    <t xml:space="preserve">Current asset ratio </t>
  </si>
  <si>
    <t>Current asset/current liability</t>
  </si>
  <si>
    <t>Return on assets</t>
  </si>
  <si>
    <t>Investment</t>
  </si>
  <si>
    <t>Profit</t>
  </si>
  <si>
    <t>Profit /investment</t>
  </si>
  <si>
    <t>Variable cost</t>
  </si>
  <si>
    <t>Revenue</t>
  </si>
  <si>
    <t>Gross profit margin</t>
  </si>
  <si>
    <t>Splvency ratio</t>
  </si>
  <si>
    <t>Net income (after tax) +depreciation/Short term and long term liabilities</t>
  </si>
  <si>
    <t>net income</t>
  </si>
  <si>
    <t>depreciation</t>
  </si>
  <si>
    <t>liabilities</t>
  </si>
  <si>
    <t>Asset management ratio</t>
  </si>
  <si>
    <t>receivables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</si>
</sst>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_-;\-* #,##0.00_-;_-* &quot;-&quot;??_-;_-@_-"/>
    <numFmt numFmtId="165" formatCode="_(* #,##0_);_(* \(#,##0\);_(* &quot;-&quot;??_);_(@_)"/>
    <numFmt numFmtId="166" formatCode="_(&quot;$&quot;* #,##0_);_(&quot;$&quot;* \(#,##0\);_(&quot;$&quot;* &quot;-&quot;??_);_(@_)"/>
    <numFmt numFmtId="167" formatCode="&quot;$&quot;#,##0.00"/>
    <numFmt numFmtId="168" formatCode="0.0000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sz val="12"/>
      <color rgb="FFFF0000"/>
      <name val="Times New Roman"/>
      <family val="1"/>
    </font>
    <font>
      <b/>
      <sz val="12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5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43" fontId="1" fillId="0" borderId="0" xfId="2" applyFont="1" applyAlignment="1">
      <alignment horizontal="center"/>
    </xf>
    <xf numFmtId="165" fontId="1" fillId="0" borderId="0" xfId="2" applyNumberFormat="1" applyFont="1" applyAlignment="1">
      <alignment horizontal="left"/>
    </xf>
    <xf numFmtId="9" fontId="1" fillId="0" borderId="0" xfId="2" applyNumberFormat="1" applyFont="1" applyAlignment="1">
      <alignment horizontal="center"/>
    </xf>
    <xf numFmtId="0" fontId="1" fillId="0" borderId="0" xfId="0" applyFont="1" applyAlignment="1">
      <alignment horizontal="right"/>
    </xf>
    <xf numFmtId="43" fontId="1" fillId="0" borderId="0" xfId="2" quotePrefix="1" applyFont="1" applyAlignment="1">
      <alignment horizontal="center"/>
    </xf>
    <xf numFmtId="0" fontId="3" fillId="2" borderId="1" xfId="0" applyFont="1" applyFill="1" applyBorder="1" applyAlignment="1">
      <alignment horizontal="left"/>
    </xf>
    <xf numFmtId="167" fontId="3" fillId="2" borderId="2" xfId="2" applyNumberFormat="1" applyFont="1" applyFill="1" applyBorder="1" applyAlignment="1">
      <alignment horizontal="center"/>
    </xf>
    <xf numFmtId="0" fontId="3" fillId="2" borderId="3" xfId="0" applyFont="1" applyFill="1" applyBorder="1" applyAlignment="1">
      <alignment horizontal="left"/>
    </xf>
    <xf numFmtId="167" fontId="3" fillId="2" borderId="1" xfId="2" applyNumberFormat="1" applyFont="1" applyFill="1" applyBorder="1" applyAlignment="1">
      <alignment horizontal="center"/>
    </xf>
    <xf numFmtId="44" fontId="1" fillId="0" borderId="0" xfId="0" applyNumberFormat="1" applyFont="1" applyAlignment="1">
      <alignment horizontal="center"/>
    </xf>
    <xf numFmtId="166" fontId="1" fillId="0" borderId="0" xfId="1" applyNumberFormat="1" applyFont="1" applyAlignment="1">
      <alignment horizontal="center"/>
    </xf>
    <xf numFmtId="0" fontId="1" fillId="2" borderId="7" xfId="0" applyFont="1" applyFill="1" applyBorder="1" applyAlignment="1">
      <alignment horizontal="left"/>
    </xf>
    <xf numFmtId="43" fontId="1" fillId="2" borderId="8" xfId="2" applyFont="1" applyFill="1" applyBorder="1" applyAlignment="1">
      <alignment horizontal="center"/>
    </xf>
    <xf numFmtId="44" fontId="1" fillId="2" borderId="8" xfId="0" applyNumberFormat="1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43" fontId="1" fillId="2" borderId="0" xfId="2" applyFont="1" applyFill="1" applyBorder="1" applyAlignment="1">
      <alignment horizontal="center"/>
    </xf>
    <xf numFmtId="44" fontId="1" fillId="2" borderId="0" xfId="0" applyNumberFormat="1" applyFont="1" applyFill="1" applyBorder="1" applyAlignment="1">
      <alignment horizontal="center"/>
    </xf>
    <xf numFmtId="0" fontId="1" fillId="2" borderId="11" xfId="0" quotePrefix="1" applyFont="1" applyFill="1" applyBorder="1" applyAlignment="1">
      <alignment horizontal="left"/>
    </xf>
    <xf numFmtId="0" fontId="3" fillId="2" borderId="10" xfId="0" applyFont="1" applyFill="1" applyBorder="1" applyAlignment="1">
      <alignment horizontal="left"/>
    </xf>
    <xf numFmtId="43" fontId="3" fillId="2" borderId="0" xfId="2" applyFont="1" applyFill="1" applyBorder="1" applyAlignment="1">
      <alignment horizontal="center"/>
    </xf>
    <xf numFmtId="44" fontId="3" fillId="2" borderId="0" xfId="0" applyNumberFormat="1" applyFont="1" applyFill="1" applyBorder="1" applyAlignment="1">
      <alignment horizontal="center"/>
    </xf>
    <xf numFmtId="0" fontId="3" fillId="2" borderId="4" xfId="0" applyFont="1" applyFill="1" applyBorder="1" applyAlignment="1">
      <alignment horizontal="left"/>
    </xf>
    <xf numFmtId="43" fontId="3" fillId="2" borderId="6" xfId="2" applyFont="1" applyFill="1" applyBorder="1" applyAlignment="1">
      <alignment horizontal="center"/>
    </xf>
    <xf numFmtId="44" fontId="3" fillId="2" borderId="6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166" fontId="1" fillId="0" borderId="13" xfId="1" applyNumberFormat="1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66" fontId="1" fillId="0" borderId="15" xfId="1" applyNumberFormat="1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166" fontId="1" fillId="0" borderId="17" xfId="1" applyNumberFormat="1" applyFont="1" applyBorder="1" applyAlignment="1">
      <alignment horizontal="center"/>
    </xf>
    <xf numFmtId="166" fontId="1" fillId="0" borderId="18" xfId="1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43" fontId="1" fillId="0" borderId="12" xfId="2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164" fontId="1" fillId="0" borderId="0" xfId="0" applyNumberFormat="1" applyFont="1" applyAlignment="1">
      <alignment horizontal="center"/>
    </xf>
    <xf numFmtId="1" fontId="1" fillId="0" borderId="0" xfId="2" quotePrefix="1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" fontId="1" fillId="0" borderId="0" xfId="2" applyNumberFormat="1" applyFont="1" applyAlignment="1">
      <alignment horizontal="center"/>
    </xf>
    <xf numFmtId="168" fontId="1" fillId="0" borderId="0" xfId="0" applyNumberFormat="1" applyFont="1" applyAlignment="1">
      <alignment horizontal="center"/>
    </xf>
    <xf numFmtId="1" fontId="1" fillId="2" borderId="0" xfId="0" applyNumberFormat="1" applyFont="1" applyFill="1" applyAlignment="1">
      <alignment horizontal="center"/>
    </xf>
    <xf numFmtId="0" fontId="3" fillId="2" borderId="3" xfId="0" applyNumberFormat="1" applyFont="1" applyFill="1" applyBorder="1" applyAlignment="1">
      <alignment horizontal="left"/>
    </xf>
    <xf numFmtId="0" fontId="1" fillId="2" borderId="9" xfId="0" quotePrefix="1" applyNumberFormat="1" applyFont="1" applyFill="1" applyBorder="1" applyAlignment="1">
      <alignment horizontal="left"/>
    </xf>
    <xf numFmtId="0" fontId="1" fillId="2" borderId="11" xfId="0" quotePrefix="1" applyNumberFormat="1" applyFont="1" applyFill="1" applyBorder="1" applyAlignment="1">
      <alignment horizontal="left"/>
    </xf>
    <xf numFmtId="0" fontId="1" fillId="0" borderId="0" xfId="0" applyNumberFormat="1" applyFont="1"/>
    <xf numFmtId="165" fontId="1" fillId="0" borderId="0" xfId="0" applyNumberFormat="1" applyFont="1"/>
    <xf numFmtId="166" fontId="1" fillId="2" borderId="5" xfId="0" quotePrefix="1" applyNumberFormat="1" applyFont="1" applyFill="1" applyBorder="1" applyAlignment="1">
      <alignment horizontal="left"/>
    </xf>
    <xf numFmtId="0" fontId="1" fillId="0" borderId="0" xfId="0" quotePrefix="1" applyNumberFormat="1" applyFont="1" applyAlignment="1">
      <alignment horizontal="left"/>
    </xf>
    <xf numFmtId="0" fontId="1" fillId="0" borderId="0" xfId="0" applyNumberFormat="1" applyFont="1" applyAlignment="1">
      <alignment horizont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</cellXfs>
  <cellStyles count="3">
    <cellStyle name="Comma" xfId="2" builtinId="3"/>
    <cellStyle name="Currency" xfId="1" builtinId="4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zoomScale="120" zoomScaleNormal="120" workbookViewId="0">
      <selection activeCell="A13" sqref="A13"/>
    </sheetView>
  </sheetViews>
  <sheetFormatPr defaultRowHeight="15.75" x14ac:dyDescent="0.25"/>
  <cols>
    <col min="1" max="1" width="13.42578125" style="2" customWidth="1"/>
    <col min="2" max="2" width="12.28515625" style="4" customWidth="1"/>
    <col min="3" max="3" width="13.7109375" style="2" customWidth="1"/>
    <col min="4" max="4" width="15.85546875" style="2" customWidth="1"/>
    <col min="5" max="5" width="7.5703125" style="1" customWidth="1"/>
    <col min="6" max="6" width="15.7109375" style="1" customWidth="1"/>
    <col min="7" max="7" width="16" style="1" customWidth="1"/>
    <col min="8" max="9" width="9.140625" style="1"/>
    <col min="10" max="10" width="31" style="1" customWidth="1"/>
    <col min="11" max="11" width="14.42578125" style="1" customWidth="1"/>
    <col min="12" max="12" width="21.42578125" style="1" customWidth="1"/>
    <col min="13" max="16384" width="9.140625" style="1"/>
  </cols>
  <sheetData>
    <row r="1" spans="1:6" x14ac:dyDescent="0.25">
      <c r="A1" s="3" t="s">
        <v>12</v>
      </c>
    </row>
    <row r="2" spans="1:6" x14ac:dyDescent="0.25">
      <c r="A2" s="3"/>
      <c r="D2" s="2" t="s">
        <v>21</v>
      </c>
      <c r="F2" s="41">
        <f>-PPMT(E5,1,B4*12,B3)</f>
        <v>4082.9182865241041</v>
      </c>
    </row>
    <row r="3" spans="1:6" x14ac:dyDescent="0.25">
      <c r="A3" s="3" t="s">
        <v>1</v>
      </c>
      <c r="B3" s="14">
        <v>300000</v>
      </c>
      <c r="D3" s="2" t="s">
        <v>20</v>
      </c>
    </row>
    <row r="4" spans="1:6" x14ac:dyDescent="0.25">
      <c r="A4" s="3" t="s">
        <v>2</v>
      </c>
      <c r="B4" s="5">
        <v>5</v>
      </c>
    </row>
    <row r="5" spans="1:6" x14ac:dyDescent="0.25">
      <c r="A5" s="3" t="s">
        <v>3</v>
      </c>
      <c r="B5" s="6">
        <v>0.08</v>
      </c>
      <c r="D5" s="2" t="s">
        <v>19</v>
      </c>
      <c r="E5" s="1">
        <f>B5/12</f>
        <v>6.6666666666666671E-3</v>
      </c>
      <c r="F5" s="50">
        <f>B4*12</f>
        <v>60</v>
      </c>
    </row>
    <row r="6" spans="1:6" x14ac:dyDescent="0.25">
      <c r="A6" s="3"/>
    </row>
    <row r="7" spans="1:6" x14ac:dyDescent="0.25">
      <c r="A7" s="7" t="s">
        <v>4</v>
      </c>
      <c r="B7" s="4" t="s">
        <v>5</v>
      </c>
    </row>
    <row r="8" spans="1:6" ht="16.5" thickBot="1" x14ac:dyDescent="0.3">
      <c r="A8" s="3"/>
    </row>
    <row r="9" spans="1:6" ht="16.5" thickBot="1" x14ac:dyDescent="0.3">
      <c r="A9" s="9" t="s">
        <v>6</v>
      </c>
      <c r="B9" s="10"/>
      <c r="C9" s="11">
        <f>B3*(1+B5)^5</f>
        <v>440798.42304000008</v>
      </c>
    </row>
    <row r="10" spans="1:6" ht="16.5" thickBot="1" x14ac:dyDescent="0.3">
      <c r="A10" s="3"/>
      <c r="B10" s="8"/>
    </row>
    <row r="11" spans="1:6" ht="16.5" thickBot="1" x14ac:dyDescent="0.3">
      <c r="A11" s="3"/>
      <c r="B11" s="12"/>
      <c r="C11" s="46">
        <f>-IPMT(E5,1,B4*12,B3)</f>
        <v>2000.0000000000002</v>
      </c>
    </row>
    <row r="12" spans="1:6" x14ac:dyDescent="0.25">
      <c r="A12" s="3" t="s">
        <v>28</v>
      </c>
      <c r="B12" s="40"/>
      <c r="C12" s="53">
        <f>-PMT(B5/12,5*12,B3)</f>
        <v>6082.9182865241046</v>
      </c>
      <c r="D12" s="42"/>
      <c r="E12" s="42"/>
    </row>
    <row r="13" spans="1:6" x14ac:dyDescent="0.25">
      <c r="A13" s="3"/>
      <c r="B13" s="40"/>
      <c r="C13" s="44"/>
      <c r="D13" s="42"/>
    </row>
    <row r="14" spans="1:6" x14ac:dyDescent="0.25">
      <c r="A14" s="3"/>
      <c r="B14" s="40"/>
      <c r="C14" s="44"/>
      <c r="D14" s="42"/>
    </row>
    <row r="15" spans="1:6" x14ac:dyDescent="0.25">
      <c r="B15" s="40"/>
      <c r="C15" s="44"/>
      <c r="D15" s="42"/>
    </row>
    <row r="16" spans="1:6" x14ac:dyDescent="0.25">
      <c r="A16" s="3"/>
      <c r="B16" s="40"/>
      <c r="C16" s="44"/>
      <c r="D16" s="45"/>
    </row>
    <row r="17" spans="2:4" x14ac:dyDescent="0.25">
      <c r="B17" s="43"/>
      <c r="C17" s="42"/>
      <c r="D17" s="42"/>
    </row>
    <row r="18" spans="2:4" x14ac:dyDescent="0.25">
      <c r="B18" s="43"/>
      <c r="C18" s="42"/>
      <c r="D18" s="4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zoomScale="120" zoomScaleNormal="120" workbookViewId="0">
      <selection activeCell="D12" sqref="D12"/>
    </sheetView>
  </sheetViews>
  <sheetFormatPr defaultRowHeight="15.75" x14ac:dyDescent="0.25"/>
  <cols>
    <col min="1" max="1" width="13.42578125" style="2" customWidth="1"/>
    <col min="2" max="2" width="10.85546875" style="4" customWidth="1"/>
    <col min="3" max="3" width="13.7109375" style="2" customWidth="1"/>
    <col min="4" max="4" width="13.5703125" style="2" bestFit="1" customWidth="1"/>
    <col min="5" max="5" width="7.5703125" style="1" customWidth="1"/>
    <col min="6" max="6" width="15.7109375" style="1" customWidth="1"/>
    <col min="7" max="7" width="16" style="1" customWidth="1"/>
    <col min="8" max="9" width="9.140625" style="1"/>
    <col min="10" max="10" width="31" style="1" customWidth="1"/>
    <col min="11" max="11" width="14.42578125" style="1" customWidth="1"/>
    <col min="12" max="12" width="21.42578125" style="1" customWidth="1"/>
    <col min="13" max="16384" width="9.140625" style="1"/>
  </cols>
  <sheetData>
    <row r="1" spans="1:7" x14ac:dyDescent="0.25">
      <c r="A1" s="3" t="s">
        <v>13</v>
      </c>
    </row>
    <row r="2" spans="1:7" x14ac:dyDescent="0.25">
      <c r="A2" s="3"/>
    </row>
    <row r="3" spans="1:7" x14ac:dyDescent="0.25">
      <c r="A3" s="3" t="s">
        <v>1</v>
      </c>
      <c r="B3" s="14">
        <f>'Scenario 1 '!B3</f>
        <v>300000</v>
      </c>
      <c r="E3" s="1" t="s">
        <v>22</v>
      </c>
      <c r="F3" s="49">
        <f>-PMT(C5,B4*12,B3)</f>
        <v>6082.9182865241046</v>
      </c>
    </row>
    <row r="4" spans="1:7" x14ac:dyDescent="0.25">
      <c r="A4" s="3" t="s">
        <v>2</v>
      </c>
      <c r="B4" s="5">
        <v>5</v>
      </c>
      <c r="C4" s="39"/>
      <c r="E4" s="1" t="s">
        <v>23</v>
      </c>
      <c r="G4" s="1">
        <f>F3*12*4</f>
        <v>291980.07775315701</v>
      </c>
    </row>
    <row r="5" spans="1:7" x14ac:dyDescent="0.25">
      <c r="A5" s="3" t="s">
        <v>3</v>
      </c>
      <c r="B5" s="6">
        <f>'Scenario 1 '!B5</f>
        <v>0.08</v>
      </c>
      <c r="C5" s="2">
        <f>B5/12</f>
        <v>6.6666666666666671E-3</v>
      </c>
      <c r="E5" s="1" t="s">
        <v>24</v>
      </c>
      <c r="G5" s="50">
        <f>D8*B4</f>
        <v>10000.000000000002</v>
      </c>
    </row>
    <row r="6" spans="1:7" ht="16.5" thickBot="1" x14ac:dyDescent="0.3">
      <c r="A6" s="3"/>
      <c r="B6" s="4">
        <v>1</v>
      </c>
      <c r="F6" s="1" t="s">
        <v>25</v>
      </c>
      <c r="G6" s="1">
        <f>300000+8000-G4</f>
        <v>16019.922246842994</v>
      </c>
    </row>
    <row r="7" spans="1:7" s="2" customFormat="1" ht="16.5" thickBot="1" x14ac:dyDescent="0.3">
      <c r="A7" s="55" t="s">
        <v>0</v>
      </c>
      <c r="B7" s="56"/>
      <c r="C7" s="56"/>
      <c r="D7" s="57"/>
      <c r="F7" s="2" t="s">
        <v>26</v>
      </c>
      <c r="G7" s="2">
        <f>0.08*G6</f>
        <v>1281.5937797474396</v>
      </c>
    </row>
    <row r="8" spans="1:7" s="2" customFormat="1" x14ac:dyDescent="0.25">
      <c r="A8" s="15" t="s">
        <v>8</v>
      </c>
      <c r="B8" s="16"/>
      <c r="C8" s="17"/>
      <c r="D8" s="47">
        <f>-IPMT(C5,B6,B4*12,B3)</f>
        <v>2000.0000000000002</v>
      </c>
      <c r="F8" s="2" t="s">
        <v>27</v>
      </c>
      <c r="G8" s="2">
        <f>G7</f>
        <v>1281.5937797474396</v>
      </c>
    </row>
    <row r="9" spans="1:7" s="2" customFormat="1" x14ac:dyDescent="0.25">
      <c r="A9" s="18" t="s">
        <v>9</v>
      </c>
      <c r="B9" s="19"/>
      <c r="C9" s="20"/>
      <c r="D9" s="48">
        <f>G6+G7</f>
        <v>17301.516026590434</v>
      </c>
    </row>
    <row r="10" spans="1:7" s="2" customFormat="1" x14ac:dyDescent="0.25">
      <c r="A10" s="22" t="s">
        <v>10</v>
      </c>
      <c r="B10" s="23"/>
      <c r="C10" s="24"/>
      <c r="D10" s="21">
        <f>G4+D9</f>
        <v>309281.59377974743</v>
      </c>
    </row>
    <row r="11" spans="1:7" s="2" customFormat="1" ht="16.5" thickBot="1" x14ac:dyDescent="0.3">
      <c r="A11" s="25" t="s">
        <v>11</v>
      </c>
      <c r="B11" s="26"/>
      <c r="C11" s="27"/>
      <c r="D11" s="51">
        <f>D10-B3</f>
        <v>9281.5937797474326</v>
      </c>
    </row>
    <row r="12" spans="1:7" s="2" customFormat="1" x14ac:dyDescent="0.25">
      <c r="A12" s="3" t="s">
        <v>22</v>
      </c>
      <c r="B12" s="4"/>
      <c r="C12" s="13"/>
      <c r="D12" s="52">
        <f>-PMT(C5,B4*12,B3)</f>
        <v>6082.9182865241046</v>
      </c>
    </row>
    <row r="13" spans="1:7" x14ac:dyDescent="0.25">
      <c r="A13" s="2" t="s">
        <v>10</v>
      </c>
    </row>
    <row r="14" spans="1:7" s="2" customFormat="1" x14ac:dyDescent="0.25">
      <c r="A14" s="3"/>
      <c r="B14" s="4"/>
    </row>
  </sheetData>
  <mergeCells count="1">
    <mergeCell ref="A7:D7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G11"/>
  <sheetViews>
    <sheetView zoomScale="120" zoomScaleNormal="120" workbookViewId="0">
      <selection activeCell="G10" sqref="G10"/>
    </sheetView>
  </sheetViews>
  <sheetFormatPr defaultRowHeight="15.75" x14ac:dyDescent="0.25"/>
  <cols>
    <col min="1" max="1" width="13.42578125" style="2" customWidth="1"/>
    <col min="2" max="2" width="14.28515625" style="4" customWidth="1"/>
    <col min="3" max="3" width="14.28515625" style="2" customWidth="1"/>
    <col min="4" max="4" width="12.7109375" style="2" bestFit="1" customWidth="1"/>
    <col min="5" max="5" width="7.5703125" style="1" customWidth="1"/>
    <col min="6" max="6" width="15.7109375" style="1" customWidth="1"/>
    <col min="7" max="7" width="16" style="1" customWidth="1"/>
    <col min="8" max="9" width="9.140625" style="1"/>
    <col min="10" max="10" width="31" style="1" customWidth="1"/>
    <col min="11" max="11" width="14.42578125" style="1" customWidth="1"/>
    <col min="12" max="12" width="21.42578125" style="1" customWidth="1"/>
    <col min="13" max="16384" width="9.140625" style="1"/>
  </cols>
  <sheetData>
    <row r="1" spans="1:7" ht="16.5" thickBot="1" x14ac:dyDescent="0.3"/>
    <row r="2" spans="1:7" ht="16.5" thickBot="1" x14ac:dyDescent="0.3">
      <c r="A2" s="37"/>
      <c r="B2" s="36" t="s">
        <v>7</v>
      </c>
      <c r="C2" s="35" t="s">
        <v>15</v>
      </c>
    </row>
    <row r="3" spans="1:7" x14ac:dyDescent="0.25">
      <c r="A3" s="30" t="s">
        <v>14</v>
      </c>
      <c r="B3" s="29">
        <f>'Scenario 1 '!C12*12*5</f>
        <v>364975.09719144623</v>
      </c>
      <c r="C3" s="31">
        <f>B3-300000</f>
        <v>64975.097191446228</v>
      </c>
    </row>
    <row r="4" spans="1:7" ht="16.5" thickBot="1" x14ac:dyDescent="0.3">
      <c r="A4" s="32" t="s">
        <v>16</v>
      </c>
      <c r="B4" s="33">
        <f>'Scenario 2'!D12*12*4+'Scenario 2'!D9</f>
        <v>309281.59377974743</v>
      </c>
      <c r="C4" s="34">
        <f>B4-300000</f>
        <v>9281.5937797474326</v>
      </c>
      <c r="D4" s="28"/>
    </row>
    <row r="7" spans="1:7" x14ac:dyDescent="0.25">
      <c r="B7" s="4" t="s">
        <v>17</v>
      </c>
    </row>
    <row r="8" spans="1:7" x14ac:dyDescent="0.25">
      <c r="B8" s="4" t="s">
        <v>18</v>
      </c>
      <c r="C8" s="38" t="str">
        <f>A4</f>
        <v>Scenario #2</v>
      </c>
    </row>
    <row r="9" spans="1:7" x14ac:dyDescent="0.25">
      <c r="G9" s="54"/>
    </row>
    <row r="11" spans="1:7" s="2" customFormat="1" x14ac:dyDescent="0.25">
      <c r="A11" s="3"/>
      <c r="B11" s="4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42"/>
  <sheetViews>
    <sheetView topLeftCell="A25" workbookViewId="0">
      <selection activeCell="D43" sqref="D43"/>
    </sheetView>
  </sheetViews>
  <sheetFormatPr defaultRowHeight="15" x14ac:dyDescent="0.25"/>
  <cols>
    <col min="1" max="1" width="19.42578125" customWidth="1"/>
  </cols>
  <sheetData>
    <row r="3" spans="1:4" x14ac:dyDescent="0.25">
      <c r="A3" t="s">
        <v>29</v>
      </c>
    </row>
    <row r="4" spans="1:4" x14ac:dyDescent="0.25">
      <c r="B4" t="s">
        <v>30</v>
      </c>
    </row>
    <row r="5" spans="1:4" x14ac:dyDescent="0.25">
      <c r="B5">
        <v>100</v>
      </c>
    </row>
    <row r="6" spans="1:4" x14ac:dyDescent="0.25">
      <c r="B6">
        <v>40</v>
      </c>
    </row>
    <row r="7" spans="1:4" x14ac:dyDescent="0.25">
      <c r="C7">
        <f>B5/B6</f>
        <v>2.5</v>
      </c>
    </row>
    <row r="11" spans="1:4" x14ac:dyDescent="0.25">
      <c r="A11" t="s">
        <v>31</v>
      </c>
    </row>
    <row r="12" spans="1:4" x14ac:dyDescent="0.25">
      <c r="B12" t="s">
        <v>32</v>
      </c>
      <c r="C12">
        <v>3000</v>
      </c>
    </row>
    <row r="13" spans="1:4" x14ac:dyDescent="0.25">
      <c r="B13" t="s">
        <v>33</v>
      </c>
      <c r="C13">
        <v>100</v>
      </c>
    </row>
    <row r="14" spans="1:4" x14ac:dyDescent="0.25">
      <c r="B14" t="s">
        <v>34</v>
      </c>
    </row>
    <row r="15" spans="1:4" x14ac:dyDescent="0.25">
      <c r="C15">
        <f>C13/C12</f>
        <v>3.3333333333333333E-2</v>
      </c>
      <c r="D15">
        <f>C15*100</f>
        <v>3.3333333333333335</v>
      </c>
    </row>
    <row r="18" spans="1:3" x14ac:dyDescent="0.25">
      <c r="A18" t="s">
        <v>37</v>
      </c>
    </row>
    <row r="20" spans="1:3" x14ac:dyDescent="0.25">
      <c r="A20" t="s">
        <v>36</v>
      </c>
      <c r="B20">
        <v>250000</v>
      </c>
      <c r="C20">
        <f>B20-B21</f>
        <v>220000</v>
      </c>
    </row>
    <row r="21" spans="1:3" x14ac:dyDescent="0.25">
      <c r="A21" t="s">
        <v>35</v>
      </c>
      <c r="B21">
        <v>30000</v>
      </c>
    </row>
    <row r="22" spans="1:3" x14ac:dyDescent="0.25">
      <c r="C22">
        <f>C20/B20*100</f>
        <v>88</v>
      </c>
    </row>
    <row r="25" spans="1:3" x14ac:dyDescent="0.25">
      <c r="A25" t="s">
        <v>38</v>
      </c>
    </row>
    <row r="27" spans="1:3" x14ac:dyDescent="0.25">
      <c r="B27" t="s">
        <v>39</v>
      </c>
    </row>
    <row r="29" spans="1:3" x14ac:dyDescent="0.25">
      <c r="B29" t="s">
        <v>40</v>
      </c>
      <c r="C29">
        <v>45000</v>
      </c>
    </row>
    <row r="30" spans="1:3" x14ac:dyDescent="0.25">
      <c r="B30" t="s">
        <v>41</v>
      </c>
      <c r="C30">
        <v>300</v>
      </c>
    </row>
    <row r="31" spans="1:3" x14ac:dyDescent="0.25">
      <c r="B31" t="s">
        <v>42</v>
      </c>
      <c r="C31">
        <v>50000</v>
      </c>
    </row>
    <row r="33" spans="1:4" x14ac:dyDescent="0.25">
      <c r="C33">
        <f>C29+C30</f>
        <v>45300</v>
      </c>
    </row>
    <row r="35" spans="1:4" x14ac:dyDescent="0.25">
      <c r="C35">
        <f>45300/50000</f>
        <v>0.90600000000000003</v>
      </c>
    </row>
    <row r="38" spans="1:4" x14ac:dyDescent="0.25">
      <c r="A38" s="54" t="s">
        <v>43</v>
      </c>
    </row>
    <row r="40" spans="1:4" x14ac:dyDescent="0.25">
      <c r="B40" t="s">
        <v>44</v>
      </c>
      <c r="D40">
        <v>300000</v>
      </c>
    </row>
    <row r="41" spans="1:4" x14ac:dyDescent="0.25">
      <c r="D41">
        <f>B20/D40</f>
        <v>0.83333333333333337</v>
      </c>
    </row>
    <row r="42" spans="1:4" x14ac:dyDescent="0.25">
      <c r="D42">
        <f>365/D41</f>
        <v>438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398F2D86927094FB725CCED44C41431" ma:contentTypeVersion="8" ma:contentTypeDescription="Create a new document." ma:contentTypeScope="" ma:versionID="a4cefa14619da7472de0c22d010932f3">
  <xsd:schema xmlns:xsd="http://www.w3.org/2001/XMLSchema" xmlns:xs="http://www.w3.org/2001/XMLSchema" xmlns:p="http://schemas.microsoft.com/office/2006/metadata/properties" xmlns:ns2="c3da832f-3ecf-443d-91e7-99457f1877f8" xmlns:ns3="b06b1bca-4aad-41ab-bd2f-6e8d6f0c1215" targetNamespace="http://schemas.microsoft.com/office/2006/metadata/properties" ma:root="true" ma:fieldsID="85aecc42acd83cddc6c6cc8ebe400f88" ns2:_="" ns3:_="">
    <xsd:import namespace="c3da832f-3ecf-443d-91e7-99457f1877f8"/>
    <xsd:import namespace="b06b1bca-4aad-41ab-bd2f-6e8d6f0c12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3:SharedWithUsers" minOccurs="0"/>
                <xsd:element ref="ns3:SharedWithDetails" minOccurs="0"/>
                <xsd:element ref="ns2:Comments" minOccurs="0"/>
                <xsd:element ref="ns2:MediaServiceAutoTag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da832f-3ecf-443d-91e7-99457f1877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Comments" ma:index="13" nillable="true" ma:displayName="Comments" ma:description="5/3 Please map objectives, add notes, and provide suggested times" ma:internalName="Comments">
      <xsd:simpleType>
        <xsd:restriction base="dms:Note">
          <xsd:maxLength value="255"/>
        </xsd:restriction>
      </xsd:simpleType>
    </xsd:element>
    <xsd:element name="MediaServiceAutoTags" ma:index="14" nillable="true" ma:displayName="MediaServiceAutoTags" ma:internalName="MediaServiceAutoTags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6b1bca-4aad-41ab-bd2f-6e8d6f0c121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mments xmlns="c3da832f-3ecf-443d-91e7-99457f1877f8" xsi:nil="true"/>
  </documentManagement>
</p:properties>
</file>

<file path=customXml/itemProps1.xml><?xml version="1.0" encoding="utf-8"?>
<ds:datastoreItem xmlns:ds="http://schemas.openxmlformats.org/officeDocument/2006/customXml" ds:itemID="{936F2734-CB38-4412-8E8F-ADD0E064E5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da832f-3ecf-443d-91e7-99457f1877f8"/>
    <ds:schemaRef ds:uri="b06b1bca-4aad-41ab-bd2f-6e8d6f0c12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0ECA77A-F2E7-48E1-A56B-B2470EA5C7B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5005D2C-2B83-4416-BA76-41F3C993A814}">
  <ds:schemaRefs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2006/metadata/properties"/>
    <ds:schemaRef ds:uri="b06b1bca-4aad-41ab-bd2f-6e8d6f0c1215"/>
    <ds:schemaRef ds:uri="c3da832f-3ecf-443d-91e7-99457f1877f8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Scenario 1 </vt:lpstr>
      <vt:lpstr>Scenario 2</vt:lpstr>
      <vt:lpstr>Comparison</vt:lpstr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2019-01-15T02:10:48Z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0x0101007398F2D86927094FB725CCED44C41431</vt:lpwstr>
  </property>
</Properties>
</file>